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"/>
    </mc:Choice>
  </mc:AlternateContent>
  <xr:revisionPtr revIDLastSave="0" documentId="13_ncr:1_{86FCE73E-F147-4537-A9DC-CEA91B7902D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007945" localSheetId="0">Sheet1!$A$1:$E$41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2" i="1"/>
  <c r="H2" i="1" s="1"/>
  <c r="I38" i="1" l="1"/>
  <c r="I24" i="1"/>
  <c r="I20" i="1"/>
  <c r="I16" i="1"/>
  <c r="I12" i="1"/>
  <c r="I8" i="1"/>
  <c r="I4" i="1"/>
  <c r="I40" i="1"/>
  <c r="I28" i="1"/>
  <c r="I6" i="1"/>
  <c r="I2" i="1"/>
  <c r="I36" i="1"/>
  <c r="I32" i="1"/>
  <c r="I34" i="1"/>
  <c r="I30" i="1"/>
  <c r="J26" i="1" s="1"/>
  <c r="I22" i="1"/>
  <c r="I18" i="1"/>
  <c r="I14" i="1"/>
  <c r="I10" i="1"/>
  <c r="J38" i="1" l="1"/>
  <c r="K38" i="1"/>
  <c r="J20" i="1"/>
  <c r="J8" i="1"/>
  <c r="K8" i="1"/>
  <c r="K26" i="1"/>
  <c r="K20" i="1"/>
  <c r="J2" i="1"/>
  <c r="K2" i="1"/>
  <c r="J14" i="1"/>
  <c r="K14" i="1"/>
  <c r="K32" i="1"/>
  <c r="J3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007945" type="6" refreshedVersion="6" background="1" saveData="1">
    <textPr codePage="437" sourceFile="O:\007945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<sst xmlns="http://schemas.openxmlformats.org/spreadsheetml/2006/main" count="89" uniqueCount="12">
  <si>
    <t>Protocol ID</t>
  </si>
  <si>
    <t>Protocol name</t>
  </si>
  <si>
    <t>Sc-46 Counts</t>
  </si>
  <si>
    <t>Sc-46 Error %</t>
  </si>
  <si>
    <t>Sc-46 Info</t>
  </si>
  <si>
    <t>Sc-46</t>
  </si>
  <si>
    <t>A</t>
  </si>
  <si>
    <t>O</t>
  </si>
  <si>
    <t>BG</t>
  </si>
  <si>
    <t>minus BG</t>
  </si>
  <si>
    <t>volume adjusted</t>
  </si>
  <si>
    <t>contact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</si>
</sst>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4"/>
      <color theme="9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007945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2"/>
  <sheetViews>
    <sheetView tabSelected="1" topLeftCell="A16" workbookViewId="0">
      <selection activeCell="M15" sqref="M15"/>
    </sheetView>
  </sheetViews>
  <sheetFormatPr baseColWidth="10" defaultColWidth="8.88671875" defaultRowHeight="14.4" x14ac:dyDescent="0.3"/>
  <cols>
    <col min="1" max="1" width="10.6640625" bestFit="1" customWidth="1"/>
    <col min="2" max="2" width="14" bestFit="1" customWidth="1"/>
    <col min="3" max="3" width="12.109375" bestFit="1" customWidth="1"/>
    <col min="4" max="4" width="12.33203125" bestFit="1" customWidth="1"/>
    <col min="5" max="5" width="9.5546875" bestFit="1" customWidth="1"/>
    <col min="6" max="6" width="11.109375" customWidth="1"/>
  </cols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11</v>
      </c>
      <c r="G1" t="s">
        <v>9</v>
      </c>
      <c r="H1" t="s">
        <v>10</v>
      </c>
      <c r="J1" s="2"/>
      <c r="K1" s="2"/>
    </row>
    <row r="2" spans="1:16" x14ac:dyDescent="0.3">
      <c r="A2">
        <v>37</v>
      </c>
      <c r="B2" t="s">
        <v>5</v>
      </c>
      <c r="C2">
        <v>877.7</v>
      </c>
      <c r="D2">
        <v>4.7699999999999996</v>
      </c>
      <c r="E2" t="s">
        <v>6</v>
      </c>
      <c r="G2">
        <f>C2-$C$42</f>
        <v>821.7</v>
      </c>
      <c r="H2">
        <f>G2*200</f>
        <v>164340</v>
      </c>
      <c r="I2">
        <f>H3/(H3+H2)*100</f>
        <v>49.429956150473117</v>
      </c>
      <c r="J2" s="2">
        <f>AVERAGE(I2:I6)</f>
        <v>40.461771638798673</v>
      </c>
      <c r="K2" s="2">
        <f>_xlfn.STDEV.P(I2:I6)</f>
        <v>8.6242911647069356</v>
      </c>
    </row>
    <row r="3" spans="1:16" ht="18" x14ac:dyDescent="0.35">
      <c r="A3">
        <v>37</v>
      </c>
      <c r="B3" t="s">
        <v>5</v>
      </c>
      <c r="C3">
        <v>698.54</v>
      </c>
      <c r="D3">
        <v>3.42</v>
      </c>
      <c r="E3" t="s">
        <v>7</v>
      </c>
      <c r="F3">
        <v>5.0625000000000003E-2</v>
      </c>
      <c r="G3">
        <f t="shared" ref="G3:G41" si="0">C3-$C$42</f>
        <v>642.54</v>
      </c>
      <c r="H3">
        <f>G3*250</f>
        <v>160635</v>
      </c>
      <c r="J3" s="3"/>
      <c r="K3" s="3"/>
      <c r="L3" s="1"/>
      <c r="N3" s="1"/>
      <c r="O3" s="1"/>
      <c r="P3" s="1"/>
    </row>
    <row r="4" spans="1:16" ht="18" x14ac:dyDescent="0.35">
      <c r="A4">
        <v>37</v>
      </c>
      <c r="B4" t="s">
        <v>5</v>
      </c>
      <c r="C4">
        <v>1253.7</v>
      </c>
      <c r="D4">
        <v>3.99</v>
      </c>
      <c r="E4" t="s">
        <v>6</v>
      </c>
      <c r="G4">
        <f t="shared" si="0"/>
        <v>1197.7</v>
      </c>
      <c r="H4">
        <f>G4*200</f>
        <v>239540</v>
      </c>
      <c r="I4">
        <f>H5/(H5+H4)*100</f>
        <v>28.819023987994857</v>
      </c>
      <c r="J4" s="2"/>
      <c r="K4" s="2"/>
      <c r="N4" s="3"/>
      <c r="O4" s="3"/>
      <c r="P4" s="3"/>
    </row>
    <row r="5" spans="1:16" ht="18" x14ac:dyDescent="0.35">
      <c r="A5">
        <v>37</v>
      </c>
      <c r="B5" t="s">
        <v>5</v>
      </c>
      <c r="C5">
        <v>443.93</v>
      </c>
      <c r="D5">
        <v>3.72</v>
      </c>
      <c r="E5" t="s">
        <v>7</v>
      </c>
      <c r="G5">
        <f t="shared" si="0"/>
        <v>387.93</v>
      </c>
      <c r="H5">
        <f>G5*250</f>
        <v>96982.5</v>
      </c>
      <c r="J5" s="2"/>
      <c r="K5" s="2"/>
      <c r="N5" s="1"/>
      <c r="O5" s="1"/>
      <c r="P5" s="1"/>
    </row>
    <row r="6" spans="1:16" ht="18" x14ac:dyDescent="0.35">
      <c r="A6">
        <v>37</v>
      </c>
      <c r="B6" t="s">
        <v>5</v>
      </c>
      <c r="C6">
        <v>571</v>
      </c>
      <c r="D6">
        <v>5.92</v>
      </c>
      <c r="E6" t="s">
        <v>6</v>
      </c>
      <c r="G6">
        <f t="shared" si="0"/>
        <v>515</v>
      </c>
      <c r="H6">
        <f>G6*200</f>
        <v>103000</v>
      </c>
      <c r="I6">
        <f>H7/(H7+H6)*100</f>
        <v>43.136334777928063</v>
      </c>
      <c r="J6" s="2"/>
      <c r="K6" s="2"/>
      <c r="N6" s="3"/>
      <c r="O6" s="3"/>
      <c r="P6" s="3"/>
    </row>
    <row r="7" spans="1:16" ht="18" x14ac:dyDescent="0.35">
      <c r="A7">
        <v>37</v>
      </c>
      <c r="B7" t="s">
        <v>5</v>
      </c>
      <c r="C7">
        <v>368.54</v>
      </c>
      <c r="D7">
        <v>3.46</v>
      </c>
      <c r="E7" t="s">
        <v>7</v>
      </c>
      <c r="G7">
        <f t="shared" si="0"/>
        <v>312.54000000000002</v>
      </c>
      <c r="H7">
        <f>G7*250</f>
        <v>78135</v>
      </c>
      <c r="J7" s="2"/>
      <c r="K7" s="2"/>
      <c r="N7" s="1"/>
      <c r="O7" s="1"/>
      <c r="P7" s="1"/>
    </row>
    <row r="8" spans="1:16" ht="18" x14ac:dyDescent="0.35">
      <c r="A8">
        <v>37</v>
      </c>
      <c r="B8" t="s">
        <v>5</v>
      </c>
      <c r="C8">
        <v>1869.51</v>
      </c>
      <c r="D8">
        <v>3.27</v>
      </c>
      <c r="E8" t="s">
        <v>6</v>
      </c>
      <c r="G8">
        <f t="shared" si="0"/>
        <v>1813.51</v>
      </c>
      <c r="H8">
        <f>G8*150</f>
        <v>272026.5</v>
      </c>
      <c r="I8">
        <f>H9/(H9+H8)*100</f>
        <v>60.933610122379342</v>
      </c>
      <c r="J8" s="2">
        <f>AVERAGE(I8:I12)</f>
        <v>52.690732874081981</v>
      </c>
      <c r="K8" s="2">
        <f>_xlfn.STDEV.P(I8:I12)</f>
        <v>5.9935242176617258</v>
      </c>
      <c r="N8" s="3"/>
      <c r="O8" s="3"/>
      <c r="P8" s="3"/>
    </row>
    <row r="9" spans="1:16" ht="18" x14ac:dyDescent="0.35">
      <c r="A9">
        <v>37</v>
      </c>
      <c r="B9" t="s">
        <v>5</v>
      </c>
      <c r="C9">
        <v>2177.46</v>
      </c>
      <c r="D9">
        <v>3.03</v>
      </c>
      <c r="E9" t="s">
        <v>7</v>
      </c>
      <c r="F9">
        <v>6.7500000000000004E-2</v>
      </c>
      <c r="G9">
        <f t="shared" si="0"/>
        <v>2121.46</v>
      </c>
      <c r="H9">
        <f>G9*200</f>
        <v>424292</v>
      </c>
      <c r="J9" s="2"/>
      <c r="K9" s="2"/>
      <c r="N9" s="1"/>
      <c r="O9" s="1"/>
      <c r="P9" s="1"/>
    </row>
    <row r="10" spans="1:16" x14ac:dyDescent="0.3">
      <c r="A10">
        <v>37</v>
      </c>
      <c r="B10" t="s">
        <v>5</v>
      </c>
      <c r="C10">
        <v>2458.0100000000002</v>
      </c>
      <c r="D10">
        <v>2.85</v>
      </c>
      <c r="E10" t="s">
        <v>6</v>
      </c>
      <c r="G10">
        <f t="shared" si="0"/>
        <v>2402.0100000000002</v>
      </c>
      <c r="H10">
        <f>G10*150</f>
        <v>360301.50000000006</v>
      </c>
      <c r="I10">
        <f>H11/(H11+H10)*100</f>
        <v>50.279478398986555</v>
      </c>
      <c r="J10" s="2"/>
      <c r="K10" s="2"/>
    </row>
    <row r="11" spans="1:16" x14ac:dyDescent="0.3">
      <c r="A11">
        <v>37</v>
      </c>
      <c r="B11" t="s">
        <v>5</v>
      </c>
      <c r="C11">
        <v>1877.76</v>
      </c>
      <c r="D11">
        <v>3.26</v>
      </c>
      <c r="E11" t="s">
        <v>7</v>
      </c>
      <c r="G11">
        <f t="shared" si="0"/>
        <v>1821.76</v>
      </c>
      <c r="H11">
        <f>G11*200</f>
        <v>364352</v>
      </c>
      <c r="J11" s="2"/>
      <c r="K11" s="2"/>
    </row>
    <row r="12" spans="1:16" x14ac:dyDescent="0.3">
      <c r="A12">
        <v>37</v>
      </c>
      <c r="B12" t="s">
        <v>5</v>
      </c>
      <c r="C12">
        <v>2380.65</v>
      </c>
      <c r="D12">
        <v>2.9</v>
      </c>
      <c r="E12" t="s">
        <v>6</v>
      </c>
      <c r="G12">
        <f t="shared" si="0"/>
        <v>2324.65</v>
      </c>
      <c r="H12">
        <f>G12*150</f>
        <v>348697.5</v>
      </c>
      <c r="I12">
        <f>H13/(H13+H12)*100</f>
        <v>46.859110100880024</v>
      </c>
      <c r="J12" s="2"/>
      <c r="K12" s="2"/>
    </row>
    <row r="13" spans="1:16" x14ac:dyDescent="0.3">
      <c r="A13">
        <v>37</v>
      </c>
      <c r="B13" t="s">
        <v>5</v>
      </c>
      <c r="C13">
        <v>1593.39</v>
      </c>
      <c r="D13">
        <v>3.54</v>
      </c>
      <c r="E13" t="s">
        <v>7</v>
      </c>
      <c r="G13">
        <f t="shared" si="0"/>
        <v>1537.39</v>
      </c>
      <c r="H13">
        <f>G13*200</f>
        <v>307478</v>
      </c>
      <c r="J13" s="2"/>
      <c r="K13" s="2"/>
    </row>
    <row r="14" spans="1:16" x14ac:dyDescent="0.3">
      <c r="A14">
        <v>37</v>
      </c>
      <c r="B14" t="s">
        <v>5</v>
      </c>
      <c r="C14">
        <v>2018.52</v>
      </c>
      <c r="D14">
        <v>3.15</v>
      </c>
      <c r="E14" t="s">
        <v>6</v>
      </c>
      <c r="G14">
        <f t="shared" si="0"/>
        <v>1962.52</v>
      </c>
      <c r="H14">
        <f>G14*100</f>
        <v>196252</v>
      </c>
      <c r="I14">
        <f>H15/(H15+H14)*100</f>
        <v>62.013840176772717</v>
      </c>
      <c r="J14" s="2">
        <f>AVERAGE(I14:I18)</f>
        <v>62.427601218113921</v>
      </c>
      <c r="K14" s="2">
        <f>_xlfn.STDEV.P(I14:I18)</f>
        <v>4.3456693679557805</v>
      </c>
    </row>
    <row r="15" spans="1:16" ht="18" x14ac:dyDescent="0.35">
      <c r="A15">
        <v>37</v>
      </c>
      <c r="B15" t="s">
        <v>5</v>
      </c>
      <c r="C15">
        <v>1940.64</v>
      </c>
      <c r="D15">
        <v>5.59</v>
      </c>
      <c r="E15" t="s">
        <v>7</v>
      </c>
      <c r="F15">
        <v>0.10125000000000001</v>
      </c>
      <c r="G15">
        <f t="shared" si="0"/>
        <v>1884.64</v>
      </c>
      <c r="H15">
        <f>G15*170</f>
        <v>320388.8</v>
      </c>
      <c r="J15" s="3"/>
      <c r="K15" s="3"/>
      <c r="L15" s="1"/>
    </row>
    <row r="16" spans="1:16" x14ac:dyDescent="0.3">
      <c r="A16">
        <v>37</v>
      </c>
      <c r="B16" t="s">
        <v>5</v>
      </c>
      <c r="C16">
        <v>1652.64</v>
      </c>
      <c r="D16">
        <v>3.48</v>
      </c>
      <c r="E16" t="s">
        <v>6</v>
      </c>
      <c r="G16">
        <f t="shared" si="0"/>
        <v>1596.64</v>
      </c>
      <c r="H16">
        <f>G16*100</f>
        <v>159664</v>
      </c>
      <c r="I16">
        <f>H17/(H17+H16)*100</f>
        <v>57.324221412408328</v>
      </c>
      <c r="J16" s="2"/>
      <c r="K16" s="2"/>
    </row>
    <row r="17" spans="1:12" x14ac:dyDescent="0.3">
      <c r="A17">
        <v>37</v>
      </c>
      <c r="B17" t="s">
        <v>5</v>
      </c>
      <c r="C17">
        <v>1317.58</v>
      </c>
      <c r="D17">
        <v>3.94</v>
      </c>
      <c r="E17" t="s">
        <v>7</v>
      </c>
      <c r="G17">
        <f t="shared" si="0"/>
        <v>1261.58</v>
      </c>
      <c r="H17">
        <f>G17*170</f>
        <v>214468.59999999998</v>
      </c>
      <c r="J17" s="2"/>
      <c r="K17" s="2"/>
    </row>
    <row r="18" spans="1:12" x14ac:dyDescent="0.3">
      <c r="A18">
        <v>37</v>
      </c>
      <c r="B18" t="s">
        <v>5</v>
      </c>
      <c r="C18">
        <v>1275.7</v>
      </c>
      <c r="D18">
        <v>3.96</v>
      </c>
      <c r="E18" t="s">
        <v>6</v>
      </c>
      <c r="G18">
        <f t="shared" si="0"/>
        <v>1219.7</v>
      </c>
      <c r="H18">
        <f>G18*100</f>
        <v>121970</v>
      </c>
      <c r="I18">
        <f>H19/(H19+H18)*100</f>
        <v>67.94474206516071</v>
      </c>
      <c r="J18" s="2"/>
      <c r="K18" s="2"/>
    </row>
    <row r="19" spans="1:12" x14ac:dyDescent="0.3">
      <c r="A19">
        <v>37</v>
      </c>
      <c r="B19" t="s">
        <v>5</v>
      </c>
      <c r="C19">
        <v>1576.76</v>
      </c>
      <c r="D19">
        <v>3.56</v>
      </c>
      <c r="E19" t="s">
        <v>7</v>
      </c>
      <c r="G19">
        <f t="shared" si="0"/>
        <v>1520.76</v>
      </c>
      <c r="H19">
        <f>G19*170</f>
        <v>258529.2</v>
      </c>
      <c r="J19" s="2"/>
      <c r="K19" s="2"/>
    </row>
    <row r="20" spans="1:12" x14ac:dyDescent="0.3">
      <c r="A20">
        <v>37</v>
      </c>
      <c r="B20" t="s">
        <v>5</v>
      </c>
      <c r="C20">
        <v>573</v>
      </c>
      <c r="D20">
        <v>5.91</v>
      </c>
      <c r="E20" t="s">
        <v>6</v>
      </c>
      <c r="G20">
        <f t="shared" si="0"/>
        <v>517</v>
      </c>
      <c r="H20" s="4">
        <f>G20*70</f>
        <v>36190</v>
      </c>
      <c r="I20">
        <f>H21/(H21+H20)*100</f>
        <v>77.426749208626362</v>
      </c>
      <c r="J20" s="2">
        <f>AVERAGE(I20:I24)</f>
        <v>83.931403992429736</v>
      </c>
      <c r="K20" s="2">
        <f>_xlfn.STDEV.P(I20:I24)</f>
        <v>4.9873520081096396</v>
      </c>
    </row>
    <row r="21" spans="1:12" ht="18" x14ac:dyDescent="0.35">
      <c r="A21">
        <v>37</v>
      </c>
      <c r="B21" t="s">
        <v>5</v>
      </c>
      <c r="C21">
        <v>1435.25</v>
      </c>
      <c r="D21">
        <v>4.4000000000000004</v>
      </c>
      <c r="E21" t="s">
        <v>7</v>
      </c>
      <c r="F21">
        <v>0.20250000000000001</v>
      </c>
      <c r="G21">
        <f t="shared" si="0"/>
        <v>1379.25</v>
      </c>
      <c r="H21" s="4">
        <f>G21*90</f>
        <v>124132.5</v>
      </c>
      <c r="J21" s="1"/>
      <c r="K21" s="1"/>
      <c r="L21" s="1"/>
    </row>
    <row r="22" spans="1:12" x14ac:dyDescent="0.3">
      <c r="A22">
        <v>37</v>
      </c>
      <c r="B22" t="s">
        <v>5</v>
      </c>
      <c r="C22">
        <v>316.12</v>
      </c>
      <c r="D22">
        <v>7.96</v>
      </c>
      <c r="E22" t="s">
        <v>6</v>
      </c>
      <c r="G22">
        <f t="shared" si="0"/>
        <v>260.12</v>
      </c>
      <c r="H22" s="4">
        <f>G22*70</f>
        <v>18208.400000000001</v>
      </c>
      <c r="I22">
        <f>H23/(H23+H22)*100</f>
        <v>84.822032909324321</v>
      </c>
    </row>
    <row r="23" spans="1:12" x14ac:dyDescent="0.3">
      <c r="A23">
        <v>37</v>
      </c>
      <c r="B23" t="s">
        <v>5</v>
      </c>
      <c r="C23">
        <v>1186.6400000000001</v>
      </c>
      <c r="D23">
        <v>4.1100000000000003</v>
      </c>
      <c r="E23" t="s">
        <v>7</v>
      </c>
      <c r="G23">
        <f t="shared" si="0"/>
        <v>1130.6400000000001</v>
      </c>
      <c r="H23" s="4">
        <f>G23*90</f>
        <v>101757.6</v>
      </c>
    </row>
    <row r="24" spans="1:12" x14ac:dyDescent="0.3">
      <c r="A24">
        <v>37</v>
      </c>
      <c r="B24" t="s">
        <v>5</v>
      </c>
      <c r="C24">
        <v>243</v>
      </c>
      <c r="D24">
        <v>9.07</v>
      </c>
      <c r="E24" t="s">
        <v>6</v>
      </c>
      <c r="G24">
        <f t="shared" si="0"/>
        <v>187</v>
      </c>
      <c r="H24" s="4">
        <f>G24*70</f>
        <v>13090</v>
      </c>
      <c r="I24">
        <f>H25/(H25+H24)*100</f>
        <v>89.545429859338512</v>
      </c>
    </row>
    <row r="25" spans="1:12" x14ac:dyDescent="0.3">
      <c r="A25">
        <v>37</v>
      </c>
      <c r="B25" t="s">
        <v>5</v>
      </c>
      <c r="C25">
        <v>1301.76</v>
      </c>
      <c r="D25">
        <v>3.78</v>
      </c>
      <c r="E25" t="s">
        <v>7</v>
      </c>
      <c r="G25">
        <f t="shared" si="0"/>
        <v>1245.76</v>
      </c>
      <c r="H25" s="4">
        <f>G25*90</f>
        <v>112118.39999999999</v>
      </c>
    </row>
    <row r="26" spans="1:12" x14ac:dyDescent="0.3">
      <c r="A26">
        <v>37</v>
      </c>
      <c r="B26" t="s">
        <v>5</v>
      </c>
      <c r="C26">
        <v>937.76</v>
      </c>
      <c r="D26">
        <v>4.62</v>
      </c>
      <c r="E26" t="s">
        <v>6</v>
      </c>
      <c r="G26">
        <f t="shared" si="0"/>
        <v>881.76</v>
      </c>
      <c r="H26">
        <f>G26*50</f>
        <v>44088</v>
      </c>
      <c r="J26" s="2">
        <f>AVERAGE(I26:I30)</f>
        <v>77.164896542898404</v>
      </c>
      <c r="K26" s="2">
        <f>_xlfn.STDEV.P(I26:I30)</f>
        <v>2.0621172659466396</v>
      </c>
    </row>
    <row r="27" spans="1:12" x14ac:dyDescent="0.3">
      <c r="A27">
        <v>37</v>
      </c>
      <c r="B27" t="s">
        <v>5</v>
      </c>
      <c r="C27">
        <v>6639.56</v>
      </c>
      <c r="D27">
        <v>1.74</v>
      </c>
      <c r="E27" t="s">
        <v>7</v>
      </c>
      <c r="F27">
        <v>0.14464285714285716</v>
      </c>
      <c r="G27">
        <f t="shared" si="0"/>
        <v>6583.56</v>
      </c>
      <c r="H27">
        <f>G27*70</f>
        <v>460849.2</v>
      </c>
    </row>
    <row r="28" spans="1:12" x14ac:dyDescent="0.3">
      <c r="A28">
        <v>37</v>
      </c>
      <c r="B28" t="s">
        <v>5</v>
      </c>
      <c r="C28">
        <v>5533.26</v>
      </c>
      <c r="D28">
        <v>1.9</v>
      </c>
      <c r="E28" t="s">
        <v>6</v>
      </c>
      <c r="G28">
        <f t="shared" si="0"/>
        <v>5477.26</v>
      </c>
      <c r="H28">
        <f>G28*70</f>
        <v>383408.2</v>
      </c>
      <c r="I28">
        <f>H28/(H29+H28)*100</f>
        <v>79.227013808845044</v>
      </c>
    </row>
    <row r="29" spans="1:12" x14ac:dyDescent="0.3">
      <c r="A29">
        <v>37</v>
      </c>
      <c r="B29" t="s">
        <v>5</v>
      </c>
      <c r="C29">
        <v>2066.56</v>
      </c>
      <c r="D29">
        <v>3.11</v>
      </c>
      <c r="E29" t="s">
        <v>7</v>
      </c>
      <c r="G29">
        <f t="shared" si="0"/>
        <v>2010.56</v>
      </c>
      <c r="H29">
        <f>G29*50</f>
        <v>100528</v>
      </c>
    </row>
    <row r="30" spans="1:12" x14ac:dyDescent="0.3">
      <c r="A30">
        <v>37</v>
      </c>
      <c r="B30" t="s">
        <v>5</v>
      </c>
      <c r="C30">
        <v>3044.39</v>
      </c>
      <c r="D30">
        <v>2.56</v>
      </c>
      <c r="E30" t="s">
        <v>6</v>
      </c>
      <c r="G30">
        <f t="shared" si="0"/>
        <v>2988.39</v>
      </c>
      <c r="H30">
        <f>G30*50</f>
        <v>149419.5</v>
      </c>
      <c r="I30">
        <f>H31/(H31+H30)*100</f>
        <v>75.102779276951765</v>
      </c>
    </row>
    <row r="31" spans="1:12" x14ac:dyDescent="0.3">
      <c r="A31">
        <v>37</v>
      </c>
      <c r="B31" t="s">
        <v>5</v>
      </c>
      <c r="C31">
        <v>6494.94</v>
      </c>
      <c r="D31">
        <v>1.75</v>
      </c>
      <c r="E31" t="s">
        <v>7</v>
      </c>
      <c r="G31">
        <f t="shared" si="0"/>
        <v>6438.94</v>
      </c>
      <c r="H31">
        <f>G31*70</f>
        <v>450725.8</v>
      </c>
    </row>
    <row r="32" spans="1:12" x14ac:dyDescent="0.3">
      <c r="A32">
        <v>37</v>
      </c>
      <c r="B32" t="s">
        <v>5</v>
      </c>
      <c r="C32">
        <v>562.52</v>
      </c>
      <c r="D32">
        <v>5.96</v>
      </c>
      <c r="E32" t="s">
        <v>6</v>
      </c>
      <c r="G32">
        <f t="shared" si="0"/>
        <v>506.52</v>
      </c>
      <c r="H32">
        <f>G32*30</f>
        <v>15195.599999999999</v>
      </c>
      <c r="I32">
        <f>H33/(H33+H32)*100</f>
        <v>97.515023741665559</v>
      </c>
      <c r="J32" s="2">
        <f>AVERAGE(I32:I36)</f>
        <v>96.511735338749858</v>
      </c>
      <c r="K32" s="2">
        <f>_xlfn.STDEV.P(I32:I36)</f>
        <v>0.81431058013368041</v>
      </c>
    </row>
    <row r="33" spans="1:11" x14ac:dyDescent="0.3">
      <c r="A33">
        <v>37</v>
      </c>
      <c r="B33" t="s">
        <v>5</v>
      </c>
      <c r="C33">
        <v>7509.79</v>
      </c>
      <c r="D33">
        <v>1.63</v>
      </c>
      <c r="E33" t="s">
        <v>7</v>
      </c>
      <c r="F33">
        <v>0.33750000000000002</v>
      </c>
      <c r="G33">
        <f t="shared" si="0"/>
        <v>7453.79</v>
      </c>
      <c r="H33">
        <f>G33*80</f>
        <v>596303.19999999995</v>
      </c>
    </row>
    <row r="34" spans="1:11" x14ac:dyDescent="0.3">
      <c r="A34">
        <v>37</v>
      </c>
      <c r="B34" t="s">
        <v>5</v>
      </c>
      <c r="C34">
        <v>995.89</v>
      </c>
      <c r="D34">
        <v>4.4800000000000004</v>
      </c>
      <c r="E34" t="s">
        <v>6</v>
      </c>
      <c r="G34">
        <f t="shared" si="0"/>
        <v>939.89</v>
      </c>
      <c r="H34">
        <f>G34*30</f>
        <v>28196.7</v>
      </c>
      <c r="I34">
        <f>H35/(H35+H34)*100</f>
        <v>95.520487351759641</v>
      </c>
    </row>
    <row r="35" spans="1:11" x14ac:dyDescent="0.3">
      <c r="A35">
        <v>37</v>
      </c>
      <c r="B35" t="s">
        <v>5</v>
      </c>
      <c r="C35">
        <v>7571.78</v>
      </c>
      <c r="D35">
        <v>1.63</v>
      </c>
      <c r="E35" t="s">
        <v>7</v>
      </c>
      <c r="G35">
        <f t="shared" si="0"/>
        <v>7515.78</v>
      </c>
      <c r="H35">
        <f>G35*80</f>
        <v>601262.4</v>
      </c>
    </row>
    <row r="36" spans="1:11" x14ac:dyDescent="0.3">
      <c r="A36">
        <v>37</v>
      </c>
      <c r="B36" t="s">
        <v>5</v>
      </c>
      <c r="C36">
        <v>680.35</v>
      </c>
      <c r="D36">
        <v>5.42</v>
      </c>
      <c r="E36" t="s">
        <v>6</v>
      </c>
      <c r="G36">
        <f t="shared" si="0"/>
        <v>624.35</v>
      </c>
      <c r="H36">
        <f>G36*30</f>
        <v>18730.5</v>
      </c>
      <c r="I36">
        <f>H37/(H37+H36)*100</f>
        <v>96.499694922824347</v>
      </c>
    </row>
    <row r="37" spans="1:11" x14ac:dyDescent="0.3">
      <c r="A37">
        <v>37</v>
      </c>
      <c r="B37" t="s">
        <v>5</v>
      </c>
      <c r="C37">
        <v>6510.75</v>
      </c>
      <c r="D37">
        <v>1.75</v>
      </c>
      <c r="E37" t="s">
        <v>7</v>
      </c>
      <c r="G37">
        <f t="shared" si="0"/>
        <v>6454.75</v>
      </c>
      <c r="H37">
        <f>G37*80</f>
        <v>516380</v>
      </c>
    </row>
    <row r="38" spans="1:11" x14ac:dyDescent="0.3">
      <c r="A38">
        <v>37</v>
      </c>
      <c r="B38" t="s">
        <v>5</v>
      </c>
      <c r="C38">
        <v>2484.79</v>
      </c>
      <c r="D38">
        <v>7.21</v>
      </c>
      <c r="E38" t="s">
        <v>6</v>
      </c>
      <c r="G38">
        <f t="shared" si="0"/>
        <v>2428.79</v>
      </c>
      <c r="H38">
        <f>G38*70</f>
        <v>170015.3</v>
      </c>
      <c r="I38">
        <f>H38/(H38+H39)*100</f>
        <v>98.688146240349013</v>
      </c>
      <c r="J38" s="2">
        <f>AVERAGE(I38:I42)</f>
        <v>97.460204583230677</v>
      </c>
      <c r="K38" s="2">
        <f>_xlfn.STDEV.P(I38:I42)</f>
        <v>1.227941657118329</v>
      </c>
    </row>
    <row r="39" spans="1:11" ht="18" x14ac:dyDescent="0.35">
      <c r="A39">
        <v>37</v>
      </c>
      <c r="B39" t="s">
        <v>5</v>
      </c>
      <c r="C39">
        <v>169</v>
      </c>
      <c r="D39">
        <v>5.47</v>
      </c>
      <c r="E39" t="s">
        <v>7</v>
      </c>
      <c r="F39">
        <v>0.50624999999999998</v>
      </c>
      <c r="G39">
        <f t="shared" si="0"/>
        <v>113</v>
      </c>
      <c r="H39">
        <f>G39*20</f>
        <v>2260</v>
      </c>
      <c r="J39" s="1"/>
      <c r="K39" s="1"/>
    </row>
    <row r="40" spans="1:11" x14ac:dyDescent="0.3">
      <c r="A40">
        <v>37</v>
      </c>
      <c r="B40" t="s">
        <v>5</v>
      </c>
      <c r="C40">
        <v>1121.43</v>
      </c>
      <c r="D40">
        <v>3.89</v>
      </c>
      <c r="E40" t="s">
        <v>6</v>
      </c>
      <c r="G40">
        <f t="shared" si="0"/>
        <v>1065.43</v>
      </c>
      <c r="H40">
        <f>G40*70</f>
        <v>74580.100000000006</v>
      </c>
      <c r="I40">
        <f>H40/(H40+H41)*100</f>
        <v>96.232262926112355</v>
      </c>
    </row>
    <row r="41" spans="1:11" x14ac:dyDescent="0.3">
      <c r="A41">
        <v>37</v>
      </c>
      <c r="B41" t="s">
        <v>5</v>
      </c>
      <c r="C41">
        <v>202</v>
      </c>
      <c r="D41">
        <v>9.9499999999999993</v>
      </c>
      <c r="E41" t="s">
        <v>7</v>
      </c>
      <c r="G41">
        <f t="shared" si="0"/>
        <v>146</v>
      </c>
      <c r="H41">
        <f>G41*20</f>
        <v>2920</v>
      </c>
    </row>
    <row r="42" spans="1:11" x14ac:dyDescent="0.3">
      <c r="C42">
        <v>56</v>
      </c>
      <c r="E42" t="s">
        <v>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Sheet1</vt:lpstr>
      <vt:lpstr>Sheet1!_007945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2023-05-31T09:33:37Z</dcterms:created>
  <dcterms:modified xsi:type="dcterms:W3CDTF">2024-05-19T16:48:20Z</dcterms:modified>
</cp:coreProperties>
</file>